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santos\Downloads\"/>
    </mc:Choice>
  </mc:AlternateContent>
  <xr:revisionPtr revIDLastSave="0" documentId="13_ncr:1_{B0ABC5F5-2EDB-43A6-8141-85585BCD1316}" xr6:coauthVersionLast="47" xr6:coauthVersionMax="47" xr10:uidLastSave="{00000000-0000-0000-0000-000000000000}"/>
  <bookViews>
    <workbookView xWindow="28680" yWindow="-120" windowWidth="29040" windowHeight="15720" xr2:uid="{44EF734E-3BAA-4902-8BC2-97E547D55C52}"/>
  </bookViews>
  <sheets>
    <sheet name="Simulador Proj Estruturante" sheetId="1" r:id="rId1"/>
    <sheet name="Planilha1" sheetId="3" r:id="rId2"/>
    <sheet name="lis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F5" i="3"/>
  <c r="E5" i="3"/>
  <c r="F7" i="3"/>
  <c r="F8" i="3"/>
  <c r="E8" i="3"/>
  <c r="E7" i="3"/>
  <c r="G13" i="3"/>
  <c r="G12" i="3"/>
  <c r="F13" i="3"/>
  <c r="F12" i="3"/>
  <c r="E13" i="3"/>
  <c r="E12" i="3"/>
  <c r="D9" i="3"/>
  <c r="C16" i="1"/>
  <c r="C17" i="1"/>
  <c r="C19" i="1" l="1"/>
  <c r="C20" i="1" s="1"/>
  <c r="C21" i="1"/>
  <c r="C27" i="1" s="1"/>
  <c r="C26" i="1" l="1"/>
  <c r="D19" i="1" s="1"/>
  <c r="C22" i="1"/>
  <c r="C23" i="1"/>
  <c r="D21" i="1" l="1"/>
  <c r="C28" i="1"/>
</calcChain>
</file>

<file path=xl/sharedStrings.xml><?xml version="1.0" encoding="utf-8"?>
<sst xmlns="http://schemas.openxmlformats.org/spreadsheetml/2006/main" count="28" uniqueCount="28">
  <si>
    <t>Sim</t>
  </si>
  <si>
    <t>Não</t>
  </si>
  <si>
    <t>Automático: Valor da alavancagem das empresas nas macroetapas com Embrapii:</t>
  </si>
  <si>
    <t>Automático: Valor da alavancagem das empresas nas macroetapas com SENAI:</t>
  </si>
  <si>
    <t>Automático: Percentual da alavancagem das empresas nas macroetapas com Embrapii</t>
  </si>
  <si>
    <t>Automático: Percentual da alavancagem das empresas nas macroetapas com SENAI</t>
  </si>
  <si>
    <t>Preencher: Se marcou SIM, na linha acima, indique: quanto será esse valor adicional nas macroetapas com Embrapii? Obs: não precisa de proporcionalidade em relação ao valor adicional com a outra coordenadora.</t>
  </si>
  <si>
    <t>Preencher: Se marcou SIM, na linha acima, indique: quanto será esse valor adicional nas macroetapas com SENAI? Obs: não precisa de proporcionalidade em relação ao valor adicional com a outra coordenadora.</t>
  </si>
  <si>
    <t>Automático: Valor TOTAL do Projeto Estruturante</t>
  </si>
  <si>
    <t>RECURSO ADICIONAL (não obrigatório)</t>
  </si>
  <si>
    <t>RECURSO ALAVANCAGEM DAS EMPRESAS (obrigatório)</t>
  </si>
  <si>
    <t>RESUMO DO VALOR DO PROJETO ESTRUTURANTE</t>
  </si>
  <si>
    <t>SIMULADOR DOS VALORES DO PROJETO ESTRUTURANTE COM EMBRAPII E SENAI 
(preencher somente as células em amarelo e os valores vão surgir automaticamente, conforme regramento da chamada)</t>
  </si>
  <si>
    <t>Escolher S/N: Vai haver 2 ou mais startups na Aliança Industrial?</t>
  </si>
  <si>
    <t>5 empresas + 2 startup</t>
  </si>
  <si>
    <t xml:space="preserve">5 empresas </t>
  </si>
  <si>
    <t>SENAI</t>
  </si>
  <si>
    <t xml:space="preserve">Embrapii (valor max </t>
  </si>
  <si>
    <r>
      <t xml:space="preserve">Valor da contrapartida </t>
    </r>
    <r>
      <rPr>
        <b/>
        <sz val="11"/>
        <rFont val="Calibri"/>
        <family val="2"/>
        <scheme val="minor"/>
      </rPr>
      <t>financeira</t>
    </r>
    <r>
      <rPr>
        <b/>
        <sz val="11"/>
        <color theme="0" tint="-0.499984740745262"/>
        <rFont val="Calibri"/>
        <family val="2"/>
        <scheme val="minor"/>
      </rPr>
      <t xml:space="preserve"> das empresas nas macroetapas com Embrapii:</t>
    </r>
  </si>
  <si>
    <r>
      <t xml:space="preserve">Valor da contrapartida </t>
    </r>
    <r>
      <rPr>
        <b/>
        <sz val="11"/>
        <rFont val="Calibri"/>
        <family val="2"/>
        <scheme val="minor"/>
      </rPr>
      <t>finaceira</t>
    </r>
    <r>
      <rPr>
        <b/>
        <sz val="11"/>
        <color theme="0" tint="-0.499984740745262"/>
        <rFont val="Calibri"/>
        <family val="2"/>
        <scheme val="minor"/>
      </rPr>
      <t xml:space="preserve"> das empresas nas macroetapas com SENAI:</t>
    </r>
  </si>
  <si>
    <r>
      <t xml:space="preserve">Valor da contrapartida </t>
    </r>
    <r>
      <rPr>
        <b/>
        <sz val="11"/>
        <rFont val="Calibri"/>
        <family val="2"/>
        <scheme val="minor"/>
      </rPr>
      <t>economica</t>
    </r>
    <r>
      <rPr>
        <b/>
        <sz val="11"/>
        <color theme="0" tint="-0.499984740745262"/>
        <rFont val="Calibri"/>
        <family val="2"/>
        <scheme val="minor"/>
      </rPr>
      <t xml:space="preserve"> das empresas nas macroetapas com SENAI:</t>
    </r>
  </si>
  <si>
    <t>RECURSO Mover (obrigatório)</t>
  </si>
  <si>
    <t>Prencher: Quanto de recurso do MOVER será solicitado no projeto estruturante? Obs: Máximo de R$ 60 Milhões.</t>
  </si>
  <si>
    <t>Automático: Valor TOTAL das macroetapas com Embrapii (MOVER da Embrapii + Adicional da Embrapii + Alavancagem da Embrapii):</t>
  </si>
  <si>
    <t>Automático: Valor TOTAL das macroetapas com SENAI (MOVER do SENAI + Adicional do SENAI + Alavancagem do SENAI):</t>
  </si>
  <si>
    <t>Automático: Recurso do MOVER a ser utilizado nas macroetapas com Embrapii:</t>
  </si>
  <si>
    <t>Automático: Recurso do MOVER a ser utilizado nas macroetapas com SENAI:</t>
  </si>
  <si>
    <t>Escolher S/N: Além de recurso do MOVER e além de recurso da alavancagem das empresas, será inserido algum recurso adicional (do DR, de banco público, de banco privado etc.)?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</si>
</sst>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rgb="FF262626"/>
      <name val="Open Sans"/>
    </font>
    <font>
      <b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4" fontId="0" fillId="0" borderId="0" xfId="0" applyNumberFormat="1" applyAlignment="1">
      <alignment horizontal="left" vertical="center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9" fontId="0" fillId="0" borderId="4" xfId="0" applyNumberForma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44" fontId="2" fillId="0" borderId="4" xfId="0" applyNumberFormat="1" applyFont="1" applyBorder="1" applyAlignment="1">
      <alignment horizontal="left" vertical="center"/>
    </xf>
    <xf numFmtId="44" fontId="2" fillId="0" borderId="6" xfId="0" applyNumberFormat="1" applyFont="1" applyBorder="1" applyAlignment="1">
      <alignment horizontal="left" vertical="center"/>
    </xf>
    <xf numFmtId="0" fontId="4" fillId="0" borderId="0" xfId="0" applyFont="1"/>
    <xf numFmtId="0" fontId="0" fillId="0" borderId="0" xfId="0" applyAlignment="1">
      <alignment horizontal="center" wrapText="1"/>
    </xf>
    <xf numFmtId="44" fontId="0" fillId="0" borderId="0" xfId="1" applyFont="1"/>
    <xf numFmtId="44" fontId="0" fillId="0" borderId="0" xfId="0" applyNumberFormat="1"/>
    <xf numFmtId="0" fontId="3" fillId="0" borderId="0" xfId="0" applyFont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4" fontId="0" fillId="0" borderId="0" xfId="1" applyFont="1" applyFill="1" applyBorder="1" applyAlignment="1">
      <alignment horizontal="left" vertical="center"/>
    </xf>
    <xf numFmtId="44" fontId="2" fillId="0" borderId="0" xfId="0" applyNumberFormat="1" applyFont="1" applyAlignment="1">
      <alignment horizontal="left" vertical="center"/>
    </xf>
    <xf numFmtId="9" fontId="7" fillId="0" borderId="0" xfId="2" applyFont="1" applyFill="1" applyBorder="1" applyAlignment="1">
      <alignment horizontal="left" vertical="center"/>
    </xf>
    <xf numFmtId="44" fontId="0" fillId="0" borderId="4" xfId="1" applyFont="1" applyBorder="1" applyAlignment="1">
      <alignment horizontal="left" vertical="center"/>
    </xf>
    <xf numFmtId="0" fontId="5" fillId="3" borderId="3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44" fontId="7" fillId="0" borderId="4" xfId="1" applyFont="1" applyBorder="1" applyAlignment="1">
      <alignment horizontal="left" vertical="center"/>
    </xf>
    <xf numFmtId="44" fontId="7" fillId="0" borderId="6" xfId="1" applyFont="1" applyBorder="1" applyAlignment="1">
      <alignment horizontal="left" vertical="center"/>
    </xf>
    <xf numFmtId="44" fontId="2" fillId="0" borderId="6" xfId="1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4" fontId="0" fillId="0" borderId="4" xfId="1" applyFont="1" applyFill="1" applyBorder="1" applyAlignment="1">
      <alignment horizontal="center" vertical="center"/>
    </xf>
    <xf numFmtId="44" fontId="0" fillId="0" borderId="6" xfId="1" applyFont="1" applyFill="1" applyBorder="1" applyAlignment="1">
      <alignment horizontal="center" vertical="center"/>
    </xf>
    <xf numFmtId="44" fontId="2" fillId="2" borderId="4" xfId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A8B5-F5EC-479A-BFE7-904EE3DBCCEA}">
  <sheetPr>
    <pageSetUpPr fitToPage="1"/>
  </sheetPr>
  <dimension ref="B1:F28"/>
  <sheetViews>
    <sheetView showGridLines="0" tabSelected="1" zoomScale="85" zoomScaleNormal="85" workbookViewId="0">
      <selection activeCell="F12" sqref="F12"/>
    </sheetView>
  </sheetViews>
  <sheetFormatPr defaultRowHeight="14.5" x14ac:dyDescent="0.35"/>
  <cols>
    <col min="1" max="1" width="4.453125" customWidth="1"/>
    <col min="2" max="2" width="85.81640625" style="1" customWidth="1"/>
    <col min="3" max="3" width="39.1796875" style="2" customWidth="1"/>
    <col min="4" max="4" width="23.453125" style="2" bestFit="1" customWidth="1"/>
    <col min="5" max="5" width="16.81640625" bestFit="1" customWidth="1"/>
    <col min="6" max="6" width="81.7265625" customWidth="1"/>
  </cols>
  <sheetData>
    <row r="1" spans="2:4" ht="15" thickBot="1" x14ac:dyDescent="0.4"/>
    <row r="2" spans="2:4" ht="54" customHeight="1" thickBot="1" x14ac:dyDescent="0.4">
      <c r="B2" s="35" t="s">
        <v>12</v>
      </c>
      <c r="C2" s="36"/>
      <c r="D2" s="22"/>
    </row>
    <row r="3" spans="2:4" ht="15" thickBot="1" x14ac:dyDescent="0.4">
      <c r="B3" s="43"/>
      <c r="C3" s="43"/>
      <c r="D3" s="19"/>
    </row>
    <row r="4" spans="2:4" ht="21.75" customHeight="1" x14ac:dyDescent="0.35">
      <c r="B4" s="37" t="s">
        <v>21</v>
      </c>
      <c r="C4" s="38"/>
      <c r="D4" s="22"/>
    </row>
    <row r="5" spans="2:4" s="11" customFormat="1" ht="36" customHeight="1" x14ac:dyDescent="0.35">
      <c r="B5" s="10" t="s">
        <v>22</v>
      </c>
      <c r="C5" s="46"/>
      <c r="D5" s="23"/>
    </row>
    <row r="6" spans="2:4" s="11" customFormat="1" ht="23.25" customHeight="1" x14ac:dyDescent="0.35">
      <c r="B6" s="12" t="s">
        <v>25</v>
      </c>
      <c r="C6" s="34">
        <f>C5*0.1</f>
        <v>0</v>
      </c>
      <c r="D6" s="23"/>
    </row>
    <row r="7" spans="2:4" s="11" customFormat="1" ht="23.25" customHeight="1" thickBot="1" x14ac:dyDescent="0.4">
      <c r="B7" s="13" t="s">
        <v>26</v>
      </c>
      <c r="C7" s="33">
        <f>C5*0.9</f>
        <v>0</v>
      </c>
      <c r="D7" s="23"/>
    </row>
    <row r="8" spans="2:4" ht="15" thickBot="1" x14ac:dyDescent="0.4">
      <c r="B8" s="43"/>
      <c r="C8" s="43"/>
      <c r="D8" s="19"/>
    </row>
    <row r="9" spans="2:4" ht="27.75" customHeight="1" x14ac:dyDescent="0.35">
      <c r="B9" s="37" t="s">
        <v>9</v>
      </c>
      <c r="C9" s="38"/>
      <c r="D9" s="22"/>
    </row>
    <row r="10" spans="2:4" ht="29" x14ac:dyDescent="0.35">
      <c r="B10" s="5" t="s">
        <v>27</v>
      </c>
      <c r="C10" s="47"/>
    </row>
    <row r="11" spans="2:4" ht="43.5" x14ac:dyDescent="0.35">
      <c r="B11" s="5" t="s">
        <v>6</v>
      </c>
      <c r="C11" s="44">
        <v>0</v>
      </c>
      <c r="D11" s="23"/>
    </row>
    <row r="12" spans="2:4" ht="44" thickBot="1" x14ac:dyDescent="0.4">
      <c r="B12" s="6" t="s">
        <v>7</v>
      </c>
      <c r="C12" s="45">
        <v>0</v>
      </c>
      <c r="D12" s="23"/>
    </row>
    <row r="13" spans="2:4" ht="15" thickBot="1" x14ac:dyDescent="0.4">
      <c r="B13" s="43"/>
      <c r="C13" s="43"/>
      <c r="D13" s="19"/>
    </row>
    <row r="14" spans="2:4" ht="27.75" customHeight="1" x14ac:dyDescent="0.35">
      <c r="B14" s="41" t="s">
        <v>10</v>
      </c>
      <c r="C14" s="42"/>
      <c r="D14" s="22"/>
    </row>
    <row r="15" spans="2:4" s="3" customFormat="1" ht="36" customHeight="1" x14ac:dyDescent="0.35">
      <c r="B15" s="14" t="s">
        <v>13</v>
      </c>
      <c r="C15" s="47"/>
      <c r="D15" s="2"/>
    </row>
    <row r="16" spans="2:4" s="3" customFormat="1" ht="25.5" customHeight="1" x14ac:dyDescent="0.35">
      <c r="B16" s="15" t="s">
        <v>4</v>
      </c>
      <c r="C16" s="7" t="str">
        <f>IF($C$15="Sim","10%","20%")</f>
        <v>20%</v>
      </c>
      <c r="D16" s="24"/>
    </row>
    <row r="17" spans="2:6" s="3" customFormat="1" ht="25.5" customHeight="1" x14ac:dyDescent="0.35">
      <c r="B17" s="15" t="s">
        <v>5</v>
      </c>
      <c r="C17" s="7" t="str">
        <f>IF($C$15="Sim","10%","20%")</f>
        <v>20%</v>
      </c>
      <c r="D17" s="24"/>
    </row>
    <row r="18" spans="2:6" ht="15.75" customHeight="1" x14ac:dyDescent="0.35">
      <c r="B18" s="39"/>
      <c r="C18" s="40"/>
      <c r="D18" s="19"/>
    </row>
    <row r="19" spans="2:6" s="3" customFormat="1" ht="30" customHeight="1" x14ac:dyDescent="0.55000000000000004">
      <c r="B19" s="8" t="s">
        <v>2</v>
      </c>
      <c r="C19" s="28">
        <f>((C6/(100%-C16))-C6)+((C11/(100%-C16))-C11)</f>
        <v>0</v>
      </c>
      <c r="D19" s="27" t="e">
        <f>C19/C26</f>
        <v>#DIV/0!</v>
      </c>
      <c r="F19" s="18"/>
    </row>
    <row r="20" spans="2:6" s="3" customFormat="1" ht="30" customHeight="1" x14ac:dyDescent="0.55000000000000004">
      <c r="B20" s="29" t="s">
        <v>18</v>
      </c>
      <c r="C20" s="31">
        <f>C19</f>
        <v>0</v>
      </c>
      <c r="D20" s="27"/>
      <c r="F20" s="18"/>
    </row>
    <row r="21" spans="2:6" s="3" customFormat="1" ht="30" customHeight="1" x14ac:dyDescent="0.35">
      <c r="B21" s="8" t="s">
        <v>3</v>
      </c>
      <c r="C21" s="28">
        <f>((C7/(100%-C17))-C7)+((C12/(100%-C17))-C12)</f>
        <v>0</v>
      </c>
      <c r="D21" s="27" t="e">
        <f>C21/C27</f>
        <v>#DIV/0!</v>
      </c>
    </row>
    <row r="22" spans="2:6" s="3" customFormat="1" x14ac:dyDescent="0.35">
      <c r="B22" s="29" t="s">
        <v>19</v>
      </c>
      <c r="C22" s="31">
        <f>C21/2</f>
        <v>0</v>
      </c>
      <c r="D22" s="25"/>
    </row>
    <row r="23" spans="2:6" s="3" customFormat="1" ht="15" thickBot="1" x14ac:dyDescent="0.4">
      <c r="B23" s="30" t="s">
        <v>20</v>
      </c>
      <c r="C23" s="32">
        <f>C21/2</f>
        <v>0</v>
      </c>
      <c r="D23" s="25"/>
    </row>
    <row r="24" spans="2:6" ht="20.25" customHeight="1" thickBot="1" x14ac:dyDescent="0.4">
      <c r="B24" s="43"/>
      <c r="C24" s="43"/>
      <c r="D24" s="19"/>
    </row>
    <row r="25" spans="2:6" ht="27.75" customHeight="1" x14ac:dyDescent="0.35">
      <c r="B25" s="41" t="s">
        <v>11</v>
      </c>
      <c r="C25" s="42"/>
      <c r="D25" s="22"/>
    </row>
    <row r="26" spans="2:6" s="3" customFormat="1" ht="36" customHeight="1" x14ac:dyDescent="0.35">
      <c r="B26" s="8" t="s">
        <v>23</v>
      </c>
      <c r="C26" s="16">
        <f>C6+C11+C19</f>
        <v>0</v>
      </c>
      <c r="D26" s="26"/>
    </row>
    <row r="27" spans="2:6" s="3" customFormat="1" ht="36" customHeight="1" x14ac:dyDescent="0.35">
      <c r="B27" s="8" t="s">
        <v>24</v>
      </c>
      <c r="C27" s="16">
        <f>C7+C12+C21</f>
        <v>0</v>
      </c>
      <c r="D27" s="26"/>
      <c r="E27" s="4"/>
    </row>
    <row r="28" spans="2:6" s="3" customFormat="1" ht="30" customHeight="1" thickBot="1" x14ac:dyDescent="0.4">
      <c r="B28" s="9" t="s">
        <v>8</v>
      </c>
      <c r="C28" s="17">
        <f>C26+C27</f>
        <v>0</v>
      </c>
      <c r="D28" s="26"/>
    </row>
  </sheetData>
  <sheetProtection algorithmName="SHA-512" hashValue="b0DGyFZd2iwKu+S1WmbKB4kd0dSiE/QmVocy+8rU/QVW1M/x0xL+wMwDwT9Gds46Wk0DwOXdqn//Zm9Z1BIa2A==" saltValue="I972y5MfQldkiZAYrrqgMg==" spinCount="100000" sheet="1" objects="1" scenarios="1"/>
  <mergeCells count="10">
    <mergeCell ref="B2:C2"/>
    <mergeCell ref="B4:C4"/>
    <mergeCell ref="B18:C18"/>
    <mergeCell ref="B25:C25"/>
    <mergeCell ref="B8:C8"/>
    <mergeCell ref="B3:C3"/>
    <mergeCell ref="B13:C13"/>
    <mergeCell ref="B24:C24"/>
    <mergeCell ref="B9:C9"/>
    <mergeCell ref="B14:C14"/>
  </mergeCells>
  <dataValidations count="2">
    <dataValidation type="decimal" operator="lessThanOrEqual" allowBlank="1" showInputMessage="1" showErrorMessage="1" error="Recursos do Rota 2030 até R$ 60 Milhões" sqref="C5:D5" xr:uid="{E8DC84F9-17A8-43B2-8B7D-71667FED0443}">
      <formula1>60000000</formula1>
    </dataValidation>
    <dataValidation type="decimal" operator="lessThanOrEqual" allowBlank="1" showInputMessage="1" showErrorMessage="1" errorTitle="erro" error="Projeto estruturante tem que ser maior do que R$ 10 Milhões. Refaça a simulação!" sqref="C28" xr:uid="{D78BEB76-595D-473F-8CA4-2D90493460FD}">
      <formula1>10000000</formula1>
    </dataValidation>
  </dataValidations>
  <pageMargins left="0.51181102362204722" right="0.51181102362204722" top="0.78740157480314965" bottom="0.78740157480314965" header="0.31496062992125984" footer="0.31496062992125984"/>
  <pageSetup paperSize="9" scale="7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32EEEF-7FD9-476C-97C2-6F84397E0E8B}">
          <x14:formula1>
            <xm:f>lista!$B$2:$B$3</xm:f>
          </x14:formula1>
          <xm:sqref>C15:D15 C10:D10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07844-1883-4A6D-8EDA-2CEAE935D404}">
  <dimension ref="D5:G13"/>
  <sheetViews>
    <sheetView workbookViewId="0">
      <selection activeCell="G18" sqref="G18"/>
    </sheetView>
  </sheetViews>
  <sheetFormatPr defaultRowHeight="14.5" x14ac:dyDescent="0.35"/>
  <cols>
    <col min="4" max="5" width="17.36328125" bestFit="1" customWidth="1"/>
    <col min="6" max="6" width="18.36328125" bestFit="1" customWidth="1"/>
    <col min="7" max="7" width="17.36328125" bestFit="1" customWidth="1"/>
  </cols>
  <sheetData>
    <row r="5" spans="4:7" x14ac:dyDescent="0.35">
      <c r="E5" s="21">
        <f>D7/0.9</f>
        <v>36902501.266666666</v>
      </c>
      <c r="F5" s="21">
        <f>E5-D7</f>
        <v>3690250.1266666651</v>
      </c>
    </row>
    <row r="7" spans="4:7" x14ac:dyDescent="0.35">
      <c r="D7" s="20">
        <v>33212251.140000001</v>
      </c>
      <c r="E7" s="21">
        <f>F12-D7</f>
        <v>8303062.7818749994</v>
      </c>
      <c r="F7" s="21">
        <f>E7*0.2</f>
        <v>1660612.5563749999</v>
      </c>
    </row>
    <row r="8" spans="4:7" x14ac:dyDescent="0.35">
      <c r="D8" s="20">
        <v>99636753.409999996</v>
      </c>
      <c r="E8" s="21">
        <f>G12-D8</f>
        <v>24909188.355625004</v>
      </c>
      <c r="F8" s="21">
        <f>E8*0.2</f>
        <v>4981837.6711250013</v>
      </c>
    </row>
    <row r="9" spans="4:7" x14ac:dyDescent="0.35">
      <c r="D9" s="21">
        <f>SUM(D7:D8)</f>
        <v>132849004.55</v>
      </c>
    </row>
    <row r="11" spans="4:7" x14ac:dyDescent="0.35">
      <c r="F11" s="2" t="s">
        <v>17</v>
      </c>
      <c r="G11" s="2" t="s">
        <v>16</v>
      </c>
    </row>
    <row r="12" spans="4:7" x14ac:dyDescent="0.35">
      <c r="D12" t="s">
        <v>15</v>
      </c>
      <c r="E12" s="21">
        <f>D9/0.8</f>
        <v>166061255.6875</v>
      </c>
      <c r="F12" s="21">
        <f>E12/4</f>
        <v>41515313.921875</v>
      </c>
      <c r="G12" s="21">
        <f>E12*(3/4)</f>
        <v>124545941.765625</v>
      </c>
    </row>
    <row r="13" spans="4:7" x14ac:dyDescent="0.35">
      <c r="D13" t="s">
        <v>14</v>
      </c>
      <c r="E13" s="21">
        <f>D9/0.9</f>
        <v>147610005.05555555</v>
      </c>
      <c r="F13" s="21">
        <f>E13/4</f>
        <v>36902501.263888888</v>
      </c>
      <c r="G13" s="21">
        <f>E13*(3/4)</f>
        <v>110707503.79166666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1350F-5D2E-4388-8357-1DB0161ED55B}">
  <dimension ref="B2:B3"/>
  <sheetViews>
    <sheetView workbookViewId="0">
      <selection activeCell="B3" sqref="B3"/>
    </sheetView>
  </sheetViews>
  <sheetFormatPr defaultRowHeight="14.5" x14ac:dyDescent="0.35"/>
  <sheetData>
    <row r="2" spans="2:2" x14ac:dyDescent="0.35">
      <c r="B2" t="s">
        <v>0</v>
      </c>
    </row>
    <row r="3" spans="2:2" x14ac:dyDescent="0.35">
      <c r="B3" t="s">
        <v>1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695AC8AB15241925E07A8A37DACFA" ma:contentTypeVersion="18" ma:contentTypeDescription="Create a new document." ma:contentTypeScope="" ma:versionID="d318f688eebebe90158847ff97d7cf92">
  <xsd:schema xmlns:xsd="http://www.w3.org/2001/XMLSchema" xmlns:xs="http://www.w3.org/2001/XMLSchema" xmlns:p="http://schemas.microsoft.com/office/2006/metadata/properties" xmlns:ns1="http://schemas.microsoft.com/sharepoint/v3" xmlns:ns2="cb1c8311-ab44-4acf-8864-a23459ae88dd" xmlns:ns3="2fdc0706-aaef-4f6f-9596-7487ef7db0d8" targetNamespace="http://schemas.microsoft.com/office/2006/metadata/properties" ma:root="true" ma:fieldsID="3d4b31a14527e0620dd42e16197f610f" ns1:_="" ns2:_="" ns3:_="">
    <xsd:import namespace="http://schemas.microsoft.com/sharepoint/v3"/>
    <xsd:import namespace="cb1c8311-ab44-4acf-8864-a23459ae88dd"/>
    <xsd:import namespace="2fdc0706-aaef-4f6f-9596-7487ef7db0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c8311-ab44-4acf-8864-a23459ae8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b2c183d-4d2b-4583-b04a-86ecb4f81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c0706-aaef-4f6f-9596-7487ef7db0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436ddbd-e788-4e3c-bb51-af72dd3a7f55}" ma:internalName="TaxCatchAll" ma:showField="CatchAllData" ma:web="2fdc0706-aaef-4f6f-9596-7487ef7db0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b1c8311-ab44-4acf-8864-a23459ae88dd">
      <Terms xmlns="http://schemas.microsoft.com/office/infopath/2007/PartnerControls"/>
    </lcf76f155ced4ddcb4097134ff3c332f>
    <_ip_UnifiedCompliancePolicyProperties xmlns="http://schemas.microsoft.com/sharepoint/v3" xsi:nil="true"/>
    <TaxCatchAll xmlns="2fdc0706-aaef-4f6f-9596-7487ef7db0d8" xsi:nil="true"/>
  </documentManagement>
</p:properties>
</file>

<file path=customXml/itemProps1.xml><?xml version="1.0" encoding="utf-8"?>
<ds:datastoreItem xmlns:ds="http://schemas.openxmlformats.org/officeDocument/2006/customXml" ds:itemID="{4AA4DFDF-8C80-485C-B436-767FBC805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1c8311-ab44-4acf-8864-a23459ae88dd"/>
    <ds:schemaRef ds:uri="2fdc0706-aaef-4f6f-9596-7487ef7db0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6837FF-6292-4FBE-A4ED-C29AE7A9BD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5FA56-43C6-44D3-8C6E-200E9E61D7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b1c8311-ab44-4acf-8864-a23459ae88dd"/>
    <ds:schemaRef ds:uri="2fdc0706-aaef-4f6f-9596-7487ef7db0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Simulador Proj Estruturante</vt:lpstr>
      <vt:lpstr>Planilha1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martini</dc:creator>
  <cp:lastModifiedBy>Francisco Magalhaes dos Santos Junior</cp:lastModifiedBy>
  <cp:lastPrinted>2023-10-30T23:02:42Z</cp:lastPrinted>
  <dcterms:created xsi:type="dcterms:W3CDTF">2023-10-30T21:32:22Z</dcterms:created>
  <dcterms:modified xsi:type="dcterms:W3CDTF">2025-06-13T13:07:38Z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0x010100970695AC8AB15241925E07A8A37DACFA</vt:lpwstr>
  </property>
  <property fmtid="{D5CDD505-2E9C-101B-9397-08002B2CF9AE}" pid="3" name="MediaServiceImageTags">
    <vt:lpwstr/>
  </property>
</Properties>
</file>